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LASS &amp; my talks\BM 170A\EXCEL demos\"/>
    </mc:Choice>
  </mc:AlternateContent>
  <bookViews>
    <workbookView xWindow="0" yWindow="0" windowWidth="28800" windowHeight="12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C7" i="1"/>
  <c r="V6" i="1" l="1"/>
  <c r="V4" i="1"/>
  <c r="U4" i="1"/>
  <c r="U6" i="1" s="1"/>
  <c r="V5" i="1"/>
  <c r="U5" i="1"/>
  <c r="P14" i="1" l="1"/>
  <c r="N6" i="1"/>
  <c r="N8" i="1" s="1"/>
  <c r="M6" i="1"/>
  <c r="M8" i="1" s="1"/>
  <c r="P6" i="1" l="1"/>
  <c r="P8" i="1"/>
  <c r="N19" i="1" l="1"/>
  <c r="N18" i="1"/>
  <c r="N10" i="1"/>
  <c r="D7" i="1"/>
  <c r="S10" i="1" l="1"/>
  <c r="N12" i="1"/>
  <c r="D11" i="1"/>
  <c r="E14" i="1" l="1"/>
  <c r="D8" i="1"/>
  <c r="C8" i="1"/>
  <c r="F8" i="1" l="1"/>
  <c r="D19" i="1" s="1"/>
  <c r="D10" i="1" l="1"/>
  <c r="D12" i="1" s="1"/>
  <c r="D18" i="1"/>
</calcChain>
</file>

<file path=xl/sharedStrings.xml><?xml version="1.0" encoding="utf-8"?>
<sst xmlns="http://schemas.openxmlformats.org/spreadsheetml/2006/main" count="58" uniqueCount="45">
  <si>
    <t>mean</t>
  </si>
  <si>
    <t>SD</t>
  </si>
  <si>
    <t>group A</t>
  </si>
  <si>
    <t>group  B</t>
  </si>
  <si>
    <t>n</t>
  </si>
  <si>
    <t>SEM</t>
  </si>
  <si>
    <t>p value</t>
  </si>
  <si>
    <t>lower</t>
  </si>
  <si>
    <t>upper</t>
  </si>
  <si>
    <t xml:space="preserve"> </t>
  </si>
  <si>
    <t>df</t>
  </si>
  <si>
    <t>&lt;- mean difference</t>
  </si>
  <si>
    <t>=mean diff - t percentile * SE diff</t>
  </si>
  <si>
    <t>=mean diff + t percentile * SE diff</t>
  </si>
  <si>
    <t>two sided alpha level is 0.05, thus the 97.5th percentile is used</t>
  </si>
  <si>
    <t>df=n-1 per group</t>
  </si>
  <si>
    <t xml:space="preserve"> t 97.5 percentile-&gt;</t>
  </si>
  <si>
    <t>mean diff</t>
  </si>
  <si>
    <r>
      <t>=</t>
    </r>
    <r>
      <rPr>
        <sz val="11"/>
        <color rgb="FF0000FF"/>
        <rFont val="Calibri"/>
        <family val="2"/>
        <scheme val="minor"/>
      </rPr>
      <t>n1 + n2 - 2</t>
    </r>
  </si>
  <si>
    <r>
      <t>=</t>
    </r>
    <r>
      <rPr>
        <sz val="11"/>
        <color rgb="FF0000FF"/>
        <rFont val="Calibri"/>
        <family val="2"/>
        <scheme val="minor"/>
      </rPr>
      <t>(mean diff-0)/SE diff</t>
    </r>
  </si>
  <si>
    <r>
      <t>=T.INV(</t>
    </r>
    <r>
      <rPr>
        <sz val="11"/>
        <color rgb="FF0000FF"/>
        <rFont val="Calibri"/>
        <family val="2"/>
        <scheme val="minor"/>
      </rPr>
      <t>0.975</t>
    </r>
    <r>
      <rPr>
        <sz val="11"/>
        <color theme="1"/>
        <rFont val="Calibri"/>
        <family val="2"/>
        <scheme val="minor"/>
      </rPr>
      <t>,</t>
    </r>
    <r>
      <rPr>
        <sz val="11"/>
        <color rgb="FF0000FF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)</t>
    </r>
  </si>
  <si>
    <r>
      <t>=T.DIST.2T(</t>
    </r>
    <r>
      <rPr>
        <sz val="11"/>
        <color rgb="FF0000FF"/>
        <rFont val="Calibri"/>
        <family val="2"/>
        <scheme val="minor"/>
      </rPr>
      <t>tstat</t>
    </r>
    <r>
      <rPr>
        <sz val="11"/>
        <color theme="1"/>
        <rFont val="Calibri"/>
        <family val="2"/>
        <scheme val="minor"/>
      </rPr>
      <t>,</t>
    </r>
    <r>
      <rPr>
        <sz val="11"/>
        <color rgb="FF0000FF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)</t>
    </r>
  </si>
  <si>
    <r>
      <t xml:space="preserve">t test for comparing two means - type data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area</t>
    </r>
  </si>
  <si>
    <r>
      <t xml:space="preserve">Z test for comparing two proportions- type data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 xml:space="preserve"> area</t>
    </r>
  </si>
  <si>
    <t>proportion (P)</t>
  </si>
  <si>
    <t>SE=sqrt( P(1-P)/n )</t>
  </si>
  <si>
    <t>Z 97.5 percentile-&gt;</t>
  </si>
  <si>
    <t>chi-square=</t>
  </si>
  <si>
    <t>Z stat=</t>
  </si>
  <si>
    <t>t stat=</t>
  </si>
  <si>
    <t>95% confidence bounds for the true difference in proportionsa</t>
  </si>
  <si>
    <t>95% confidence bounds for the true mean difference</t>
  </si>
  <si>
    <t>&lt;-difference in proportions</t>
  </si>
  <si>
    <r>
      <t xml:space="preserve">&lt;-difference SE=SQRT( </t>
    </r>
    <r>
      <rPr>
        <sz val="11"/>
        <color rgb="FF0000FF"/>
        <rFont val="Calibri"/>
        <family val="2"/>
        <scheme val="minor"/>
      </rPr>
      <t>SEMa</t>
    </r>
    <r>
      <rPr>
        <sz val="11"/>
        <color theme="1"/>
        <rFont val="Calibri"/>
        <family val="2"/>
        <scheme val="minor"/>
      </rPr>
      <t xml:space="preserve">^2 + </t>
    </r>
    <r>
      <rPr>
        <sz val="11"/>
        <color rgb="FF0000FF"/>
        <rFont val="Calibri"/>
        <family val="2"/>
        <scheme val="minor"/>
      </rPr>
      <t>SEMb</t>
    </r>
    <r>
      <rPr>
        <sz val="11"/>
        <color theme="1"/>
        <rFont val="Calibri"/>
        <family val="2"/>
        <scheme val="minor"/>
      </rPr>
      <t>^2)</t>
    </r>
  </si>
  <si>
    <t>&lt;-difference SE=SQRT(  SEa^2 + SEb^2)</t>
  </si>
  <si>
    <t>=Z^2</t>
  </si>
  <si>
    <t>2 x 2 table</t>
  </si>
  <si>
    <t>no</t>
  </si>
  <si>
    <t>yes</t>
  </si>
  <si>
    <t>total</t>
  </si>
  <si>
    <t>num events-yes</t>
  </si>
  <si>
    <t>=diff - Z SE</t>
  </si>
  <si>
    <t>=diff Z+ Z SE</t>
  </si>
  <si>
    <r>
      <t>=2*(1-normsdist(</t>
    </r>
    <r>
      <rPr>
        <sz val="11"/>
        <color rgb="FF0000FF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>))</t>
    </r>
  </si>
  <si>
    <t>=diff/difference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</si>
</sst>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%"/>
    <numFmt numFmtId="167" formatCode="0.0"/>
    <numFmt numFmtId="168" formatCode="0.000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1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2" fontId="0" fillId="0" borderId="0" xfId="0" quotePrefix="1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68" fontId="0" fillId="0" borderId="0" xfId="0" quotePrefix="1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"/>
  <sheetViews>
    <sheetView tabSelected="1" zoomScale="150" zoomScaleNormal="150" workbookViewId="0">
      <selection activeCell="T10" sqref="T10"/>
    </sheetView>
  </sheetViews>
  <sheetFormatPr defaultRowHeight="15" x14ac:dyDescent="0.25"/>
  <cols>
    <col min="1" max="1" width="1.42578125" customWidth="1"/>
    <col min="2" max="2" width="7.140625" customWidth="1"/>
    <col min="5" max="5" width="6.140625" customWidth="1"/>
    <col min="10" max="10" width="11" customWidth="1"/>
    <col min="11" max="11" width="2.28515625" customWidth="1"/>
    <col min="12" max="12" width="17.42578125" customWidth="1"/>
    <col min="15" max="15" width="2.140625" customWidth="1"/>
    <col min="16" max="16" width="11.5703125" customWidth="1"/>
    <col min="17" max="17" width="12.140625" customWidth="1"/>
    <col min="18" max="18" width="10.42578125" customWidth="1"/>
  </cols>
  <sheetData>
    <row r="1" spans="2:22" x14ac:dyDescent="0.25">
      <c r="B1" s="19" t="s">
        <v>22</v>
      </c>
      <c r="C1" s="2"/>
      <c r="D1" s="2"/>
      <c r="E1" s="2"/>
      <c r="F1" s="2"/>
      <c r="G1" s="2"/>
      <c r="L1" s="20" t="s">
        <v>23</v>
      </c>
    </row>
    <row r="2" spans="2:22" x14ac:dyDescent="0.25">
      <c r="B2" s="2"/>
      <c r="C2" s="2"/>
      <c r="D2" s="2"/>
      <c r="E2" s="2"/>
      <c r="F2" s="2"/>
      <c r="G2" s="2"/>
      <c r="U2" t="s">
        <v>36</v>
      </c>
    </row>
    <row r="3" spans="2:22" x14ac:dyDescent="0.25">
      <c r="B3" s="2"/>
      <c r="C3" s="2" t="s">
        <v>2</v>
      </c>
      <c r="D3" s="2" t="s">
        <v>3</v>
      </c>
      <c r="E3" s="2"/>
      <c r="F3" s="2" t="s">
        <v>17</v>
      </c>
      <c r="G3" s="2"/>
      <c r="J3" s="2"/>
      <c r="K3" s="2"/>
      <c r="M3" s="2" t="s">
        <v>2</v>
      </c>
      <c r="N3" s="2" t="s">
        <v>3</v>
      </c>
      <c r="O3" s="2"/>
      <c r="U3" s="2" t="s">
        <v>2</v>
      </c>
      <c r="V3" s="2" t="s">
        <v>3</v>
      </c>
    </row>
    <row r="4" spans="2:22" x14ac:dyDescent="0.25">
      <c r="B4" s="2" t="s">
        <v>0</v>
      </c>
      <c r="C4" s="10">
        <v>30</v>
      </c>
      <c r="D4" s="11">
        <v>37</v>
      </c>
      <c r="E4" s="2"/>
      <c r="F4" s="18">
        <f>D4-C4</f>
        <v>7</v>
      </c>
      <c r="G4" s="6" t="s">
        <v>11</v>
      </c>
      <c r="H4" s="1"/>
      <c r="J4" s="2"/>
      <c r="K4" s="2"/>
      <c r="L4" s="17" t="s">
        <v>4</v>
      </c>
      <c r="M4" s="10">
        <v>10</v>
      </c>
      <c r="N4" s="11">
        <v>20</v>
      </c>
      <c r="O4" s="25"/>
      <c r="T4" s="2" t="s">
        <v>37</v>
      </c>
      <c r="U4" s="27">
        <f>M4-U5</f>
        <v>7</v>
      </c>
      <c r="V4" s="28">
        <f>N4-V5</f>
        <v>3</v>
      </c>
    </row>
    <row r="5" spans="2:22" x14ac:dyDescent="0.25">
      <c r="B5" s="2" t="s">
        <v>1</v>
      </c>
      <c r="C5" s="12">
        <v>9.1</v>
      </c>
      <c r="D5" s="13">
        <v>7.2</v>
      </c>
      <c r="E5" s="3"/>
      <c r="F5" s="2"/>
      <c r="G5" s="2"/>
      <c r="I5" t="s">
        <v>9</v>
      </c>
      <c r="J5" t="s">
        <v>9</v>
      </c>
      <c r="L5" s="9" t="s">
        <v>40</v>
      </c>
      <c r="M5" s="14">
        <v>3</v>
      </c>
      <c r="N5" s="15">
        <v>17</v>
      </c>
      <c r="O5" s="25"/>
      <c r="T5" s="26" t="s">
        <v>38</v>
      </c>
      <c r="U5" s="29">
        <f>M5</f>
        <v>3</v>
      </c>
      <c r="V5" s="26">
        <f>N5</f>
        <v>17</v>
      </c>
    </row>
    <row r="6" spans="2:22" x14ac:dyDescent="0.25">
      <c r="B6" s="2" t="s">
        <v>4</v>
      </c>
      <c r="C6" s="14">
        <v>15</v>
      </c>
      <c r="D6" s="15">
        <v>16</v>
      </c>
      <c r="E6" s="3"/>
      <c r="F6" s="2"/>
      <c r="G6" s="2"/>
      <c r="L6" s="2" t="s">
        <v>24</v>
      </c>
      <c r="M6" s="21">
        <f>M5/M4</f>
        <v>0.3</v>
      </c>
      <c r="N6" s="21">
        <f>N5/N4</f>
        <v>0.85</v>
      </c>
      <c r="O6" s="21"/>
      <c r="P6" s="8">
        <f>N6-M6</f>
        <v>0.55000000000000004</v>
      </c>
      <c r="Q6" s="1" t="s">
        <v>32</v>
      </c>
      <c r="T6" s="2" t="s">
        <v>39</v>
      </c>
      <c r="U6" s="2">
        <f>SUM(U4:U5)</f>
        <v>10</v>
      </c>
      <c r="V6" s="2">
        <f>SUM(V4:V5)</f>
        <v>20</v>
      </c>
    </row>
    <row r="7" spans="2:22" x14ac:dyDescent="0.25">
      <c r="B7" s="2" t="s">
        <v>10</v>
      </c>
      <c r="C7" s="2">
        <f>C6-1</f>
        <v>14</v>
      </c>
      <c r="D7" s="2">
        <f>D6-1</f>
        <v>15</v>
      </c>
      <c r="E7" s="3"/>
      <c r="F7" t="s">
        <v>15</v>
      </c>
      <c r="G7" s="2"/>
      <c r="M7" t="s">
        <v>9</v>
      </c>
    </row>
    <row r="8" spans="2:22" x14ac:dyDescent="0.25">
      <c r="B8" s="2" t="s">
        <v>5</v>
      </c>
      <c r="C8" s="4">
        <f>C5/SQRT(C6)</f>
        <v>2.3496098966991661</v>
      </c>
      <c r="D8" s="4">
        <f>D5/SQRT(D6)</f>
        <v>1.8</v>
      </c>
      <c r="F8" s="4">
        <f>SQRT(   C8^2+ D8^2)</f>
        <v>2.9598423381434804</v>
      </c>
      <c r="G8" s="5" t="s">
        <v>33</v>
      </c>
      <c r="L8" s="2" t="s">
        <v>25</v>
      </c>
      <c r="M8" s="8">
        <f>SQRT(  M6*(1-M6)/M4)</f>
        <v>0.14491376746189438</v>
      </c>
      <c r="N8" s="8">
        <f>SQRT(  N6*(1-N6)/N4)</f>
        <v>7.9843597113356563E-2</v>
      </c>
      <c r="O8" s="8"/>
      <c r="P8" s="8">
        <f>SQRT( M8^2+N8^2)</f>
        <v>0.16545392107774295</v>
      </c>
      <c r="Q8" s="1" t="s">
        <v>34</v>
      </c>
    </row>
    <row r="9" spans="2:22" x14ac:dyDescent="0.25">
      <c r="B9" s="2"/>
      <c r="C9" s="16"/>
      <c r="D9" s="2"/>
      <c r="E9" s="2"/>
      <c r="F9" s="2"/>
      <c r="G9" s="2"/>
      <c r="L9" s="2"/>
      <c r="M9" s="2"/>
      <c r="N9" s="9"/>
      <c r="O9" s="9"/>
    </row>
    <row r="10" spans="2:22" x14ac:dyDescent="0.25">
      <c r="B10" s="2"/>
      <c r="C10" s="2" t="s">
        <v>29</v>
      </c>
      <c r="D10" s="8">
        <f>F4/F8</f>
        <v>2.364990834069443</v>
      </c>
      <c r="E10" s="5" t="s">
        <v>19</v>
      </c>
      <c r="M10" s="2" t="s">
        <v>28</v>
      </c>
      <c r="N10" s="22">
        <f>P6/P8</f>
        <v>3.3241883686852476</v>
      </c>
      <c r="O10" s="22"/>
      <c r="P10" s="5" t="s">
        <v>44</v>
      </c>
      <c r="R10" s="2" t="s">
        <v>27</v>
      </c>
      <c r="S10" s="8">
        <f>N10^2</f>
        <v>11.050228310502288</v>
      </c>
      <c r="T10" s="3" t="s">
        <v>35</v>
      </c>
    </row>
    <row r="11" spans="2:22" x14ac:dyDescent="0.25">
      <c r="B11" s="2"/>
      <c r="C11" s="2" t="s">
        <v>10</v>
      </c>
      <c r="D11" s="2">
        <f>C6+D6-2</f>
        <v>29</v>
      </c>
      <c r="E11" s="5" t="s">
        <v>18</v>
      </c>
      <c r="M11" s="2"/>
      <c r="N11" s="9"/>
      <c r="O11" s="9"/>
    </row>
    <row r="12" spans="2:22" x14ac:dyDescent="0.25">
      <c r="C12" s="3" t="s">
        <v>6</v>
      </c>
      <c r="D12" s="7">
        <f>_xlfn.T.DIST.2T(D10,D11)</f>
        <v>2.4935652171636857E-2</v>
      </c>
      <c r="E12" s="1" t="s">
        <v>21</v>
      </c>
      <c r="I12" t="s">
        <v>9</v>
      </c>
      <c r="M12" s="2" t="s">
        <v>6</v>
      </c>
      <c r="N12" s="23">
        <f>2*( 1-NORMSDIST(ABS(N10)))</f>
        <v>8.8676277796650993E-4</v>
      </c>
      <c r="O12" s="23"/>
      <c r="P12" s="30" t="s">
        <v>43</v>
      </c>
    </row>
    <row r="13" spans="2:22" x14ac:dyDescent="0.25">
      <c r="G13" t="s">
        <v>9</v>
      </c>
      <c r="M13" s="2"/>
      <c r="N13" s="9"/>
      <c r="O13" s="9"/>
    </row>
    <row r="14" spans="2:22" ht="15.75" customHeight="1" x14ac:dyDescent="0.25">
      <c r="C14" s="6" t="s">
        <v>16</v>
      </c>
      <c r="E14" s="24">
        <f>_xlfn.T.INV(0.975,C6+D6-2)</f>
        <v>2.0452296421327034</v>
      </c>
      <c r="F14" s="1" t="s">
        <v>20</v>
      </c>
      <c r="M14" s="6" t="s">
        <v>26</v>
      </c>
      <c r="N14" s="9"/>
      <c r="O14" s="9"/>
      <c r="P14" s="4">
        <f>NORMSINV(0.975)</f>
        <v>1.9599639845400536</v>
      </c>
    </row>
    <row r="15" spans="2:22" x14ac:dyDescent="0.25">
      <c r="C15" t="s">
        <v>14</v>
      </c>
    </row>
    <row r="17" spans="3:16" x14ac:dyDescent="0.25">
      <c r="C17" t="s">
        <v>31</v>
      </c>
      <c r="M17" t="s">
        <v>30</v>
      </c>
    </row>
    <row r="18" spans="3:16" x14ac:dyDescent="0.25">
      <c r="C18" s="2" t="s">
        <v>7</v>
      </c>
      <c r="D18" s="4">
        <f>F4-E14*F8</f>
        <v>0.94644271398958502</v>
      </c>
      <c r="E18" s="1" t="s">
        <v>12</v>
      </c>
      <c r="M18" s="2" t="s">
        <v>7</v>
      </c>
      <c r="N18" s="8">
        <f>P6-P14*P8</f>
        <v>0.22571627358669138</v>
      </c>
      <c r="O18" s="8"/>
      <c r="P18" s="1" t="s">
        <v>41</v>
      </c>
    </row>
    <row r="19" spans="3:16" x14ac:dyDescent="0.25">
      <c r="C19" s="2" t="s">
        <v>8</v>
      </c>
      <c r="D19" s="4">
        <f>F4+E14*F8</f>
        <v>13.053557286010415</v>
      </c>
      <c r="E19" s="1" t="s">
        <v>13</v>
      </c>
      <c r="M19" s="2" t="s">
        <v>8</v>
      </c>
      <c r="N19" s="8">
        <f>P6+P14*P8</f>
        <v>0.87428372641330876</v>
      </c>
      <c r="O19" s="8"/>
      <c r="P19" s="1" t="s">
        <v>42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Geannette, Christian S. MD</dc:creator>
  <cp:lastModifiedBy>gornbein</cp:lastModifiedBy>
  <dcterms:created xsi:type="dcterms:W3CDTF">2014-10-29T21:58:39Z</dcterms:created>
  <dcterms:modified xsi:type="dcterms:W3CDTF">2020-11-18T19:38:45Z</dcterms:modified>
</cp:coreProperties>
</file>