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LASS &amp; my talks\BM 170A\lectures\lecture slides &amp; examples\sec 9-logit\"/>
    </mc:Choice>
  </mc:AlternateContent>
  <bookViews>
    <workbookView xWindow="0" yWindow="0" windowWidth="28800" windowHeight="11745"/>
  </bookViews>
  <sheets>
    <sheet name="D_comp_risk_calc" sheetId="1" r:id="rId1"/>
  </sheets>
  <definedNames>
    <definedName name="D_comp_risk_calc">D_comp_risk_calc!$A$4:$D$8</definedName>
  </definedNames>
  <calcPr calcId="152511"/>
</workbook>
</file>

<file path=xl/calcChain.xml><?xml version="1.0" encoding="utf-8"?>
<calcChain xmlns="http://schemas.openxmlformats.org/spreadsheetml/2006/main">
  <c r="H8" i="1" l="1"/>
  <c r="G8" i="1"/>
  <c r="H7" i="1"/>
  <c r="G7" i="1"/>
  <c r="H6" i="1"/>
  <c r="G6" i="1"/>
  <c r="F8" i="1"/>
  <c r="F7" i="1"/>
  <c r="F6" i="1"/>
  <c r="O5" i="1" l="1"/>
  <c r="P5" i="1" s="1"/>
  <c r="Q5" i="1" s="1"/>
  <c r="P4" i="1"/>
  <c r="Q4" i="1" s="1"/>
  <c r="J11" i="1"/>
  <c r="J12" i="1" s="1"/>
  <c r="J13" i="1" s="1"/>
  <c r="O6" i="1" l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P7" i="1"/>
  <c r="Q7" i="1" s="1"/>
  <c r="P9" i="1"/>
  <c r="Q9" i="1" s="1"/>
  <c r="P11" i="1"/>
  <c r="Q11" i="1" s="1"/>
  <c r="P13" i="1"/>
  <c r="Q13" i="1" s="1"/>
  <c r="P15" i="1"/>
  <c r="Q15" i="1" s="1"/>
  <c r="P17" i="1"/>
  <c r="Q17" i="1" s="1"/>
  <c r="P6" i="1"/>
  <c r="Q6" i="1" s="1"/>
  <c r="P8" i="1"/>
  <c r="Q8" i="1" s="1"/>
  <c r="P10" i="1"/>
  <c r="Q10" i="1" s="1"/>
  <c r="P12" i="1"/>
  <c r="Q12" i="1" s="1"/>
  <c r="P14" i="1"/>
  <c r="Q14" i="1" s="1"/>
  <c r="P16" i="1"/>
  <c r="Q16" i="1" s="1"/>
  <c r="P18" i="1"/>
  <c r="Q18" i="1" s="1"/>
  <c r="P19" i="1" l="1"/>
  <c r="Q19" i="1" s="1"/>
  <c r="O20" i="1"/>
  <c r="O21" i="1" l="1"/>
  <c r="P20" i="1"/>
  <c r="Q20" i="1" s="1"/>
  <c r="O22" i="1" l="1"/>
  <c r="P21" i="1"/>
  <c r="Q21" i="1" s="1"/>
  <c r="P22" i="1" l="1"/>
  <c r="Q22" i="1" s="1"/>
  <c r="O23" i="1"/>
  <c r="O24" i="1" l="1"/>
  <c r="P23" i="1"/>
  <c r="Q23" i="1" s="1"/>
  <c r="O25" i="1" l="1"/>
  <c r="P24" i="1"/>
  <c r="Q24" i="1" s="1"/>
  <c r="O26" i="1" l="1"/>
  <c r="P25" i="1"/>
  <c r="Q25" i="1" s="1"/>
  <c r="O27" i="1" l="1"/>
  <c r="P26" i="1"/>
  <c r="Q26" i="1" s="1"/>
  <c r="P27" i="1" l="1"/>
  <c r="Q27" i="1" s="1"/>
  <c r="O28" i="1"/>
  <c r="O29" i="1" l="1"/>
  <c r="P28" i="1"/>
  <c r="Q28" i="1" s="1"/>
  <c r="O30" i="1" l="1"/>
  <c r="P29" i="1"/>
  <c r="Q29" i="1" s="1"/>
  <c r="P30" i="1" l="1"/>
  <c r="Q30" i="1" s="1"/>
  <c r="O31" i="1"/>
  <c r="O32" i="1" l="1"/>
  <c r="P31" i="1"/>
  <c r="Q31" i="1" s="1"/>
  <c r="O33" i="1" l="1"/>
  <c r="P33" i="1" s="1"/>
  <c r="Q33" i="1" s="1"/>
  <c r="P32" i="1"/>
  <c r="Q32" i="1" s="1"/>
</calcChain>
</file>

<file path=xl/sharedStrings.xml><?xml version="1.0" encoding="utf-8"?>
<sst xmlns="http://schemas.openxmlformats.org/spreadsheetml/2006/main" count="36" uniqueCount="29">
  <si>
    <t>Intercept</t>
  </si>
  <si>
    <t>obese</t>
  </si>
  <si>
    <t>value</t>
  </si>
  <si>
    <t>logit</t>
  </si>
  <si>
    <t>Odds</t>
  </si>
  <si>
    <t>risk</t>
  </si>
  <si>
    <t>lower</t>
  </si>
  <si>
    <t>upper</t>
  </si>
  <si>
    <t xml:space="preserve"> </t>
  </si>
  <si>
    <t>diabetes complication risk calculator</t>
  </si>
  <si>
    <t>glucose</t>
  </si>
  <si>
    <t>p value</t>
  </si>
  <si>
    <t>estimate</t>
  </si>
  <si>
    <t>steady state</t>
  </si>
  <si>
    <t>&lt;- value between 0 and 1</t>
  </si>
  <si>
    <t>&lt;-steady state glucose, mg/dl</t>
  </si>
  <si>
    <t>&lt;-fasting glucose, mg/dl</t>
  </si>
  <si>
    <t>OR</t>
  </si>
  <si>
    <t>--</t>
  </si>
  <si>
    <t>steady glucose</t>
  </si>
  <si>
    <t>variable</t>
  </si>
  <si>
    <t>fasting glucose</t>
  </si>
  <si>
    <t>log OR</t>
  </si>
  <si>
    <t>SE</t>
  </si>
  <si>
    <t>logit score</t>
  </si>
  <si>
    <r>
      <t xml:space="preserve">User enters data in </t>
    </r>
    <r>
      <rPr>
        <sz val="14"/>
        <color rgb="FFFF0000"/>
        <rFont val="Calibri"/>
        <family val="2"/>
        <scheme val="minor"/>
      </rPr>
      <t xml:space="preserve">red </t>
    </r>
  </si>
  <si>
    <t xml:space="preserve">     logit score = -14.703 + 0.328 obese + 0.108 fasting glucose + 0.023 steady state glucose</t>
  </si>
  <si>
    <t xml:space="preserve">     odds = exp(logit score)</t>
  </si>
  <si>
    <t xml:space="preserve">     risk of diabetes complications = odds/(1+ odds)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</si>
</sst>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166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0" xfId="0" quotePrefix="1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model based diabetes complication risk</a:t>
            </a:r>
          </a:p>
          <a:p>
            <a:pPr>
              <a:defRPr/>
            </a:pPr>
            <a:r>
              <a:rPr lang="en-US" sz="1400" b="0"/>
              <a:t>holding obesity and fasting glucose</a:t>
            </a:r>
            <a:r>
              <a:rPr lang="en-US" sz="1400" b="0" baseline="0"/>
              <a:t> constant</a:t>
            </a:r>
            <a:endParaRPr lang="en-US" sz="14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68384911188427"/>
          <c:y val="0.13342070171172279"/>
          <c:w val="0.8502600256363303"/>
          <c:h val="0.70787411463367089"/>
        </c:manualLayout>
      </c:layout>
      <c:scatterChart>
        <c:scatterStyle val="lineMarker"/>
        <c:varyColors val="0"/>
        <c:ser>
          <c:idx val="0"/>
          <c:order val="0"/>
          <c:tx>
            <c:strRef>
              <c:f>D_comp_risk_calc!$Q$3</c:f>
              <c:strCache>
                <c:ptCount val="1"/>
                <c:pt idx="0">
                  <c:v>risk</c:v>
                </c:pt>
              </c:strCache>
            </c:strRef>
          </c:tx>
          <c:marker>
            <c:symbol val="none"/>
          </c:marker>
          <c:xVal>
            <c:numRef>
              <c:f>D_comp_risk_calc!$O$4:$O$33</c:f>
              <c:numCache>
                <c:formatCode>General</c:formatCode>
                <c:ptCount val="30"/>
                <c:pt idx="0">
                  <c:v>120</c:v>
                </c:pt>
                <c:pt idx="1">
                  <c:v>125</c:v>
                </c:pt>
                <c:pt idx="2">
                  <c:v>130</c:v>
                </c:pt>
                <c:pt idx="3">
                  <c:v>135</c:v>
                </c:pt>
                <c:pt idx="4">
                  <c:v>140</c:v>
                </c:pt>
                <c:pt idx="5">
                  <c:v>145</c:v>
                </c:pt>
                <c:pt idx="6">
                  <c:v>150</c:v>
                </c:pt>
                <c:pt idx="7">
                  <c:v>155</c:v>
                </c:pt>
                <c:pt idx="8">
                  <c:v>160</c:v>
                </c:pt>
                <c:pt idx="9">
                  <c:v>165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185</c:v>
                </c:pt>
                <c:pt idx="14">
                  <c:v>190</c:v>
                </c:pt>
                <c:pt idx="15">
                  <c:v>195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215</c:v>
                </c:pt>
                <c:pt idx="20">
                  <c:v>220</c:v>
                </c:pt>
                <c:pt idx="21">
                  <c:v>225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245</c:v>
                </c:pt>
                <c:pt idx="26">
                  <c:v>250</c:v>
                </c:pt>
                <c:pt idx="27">
                  <c:v>255</c:v>
                </c:pt>
                <c:pt idx="28">
                  <c:v>260</c:v>
                </c:pt>
                <c:pt idx="29">
                  <c:v>265</c:v>
                </c:pt>
              </c:numCache>
            </c:numRef>
          </c:xVal>
          <c:yVal>
            <c:numRef>
              <c:f>D_comp_risk_calc!$Q$4:$Q$33</c:f>
              <c:numCache>
                <c:formatCode>0.00%</c:formatCode>
                <c:ptCount val="30"/>
                <c:pt idx="0">
                  <c:v>3.5323905790618497E-2</c:v>
                </c:pt>
                <c:pt idx="1">
                  <c:v>3.9459078476648611E-2</c:v>
                </c:pt>
                <c:pt idx="2">
                  <c:v>4.4056225031437059E-2</c:v>
                </c:pt>
                <c:pt idx="3">
                  <c:v>4.9161546338397047E-2</c:v>
                </c:pt>
                <c:pt idx="4">
                  <c:v>5.4824552413209715E-2</c:v>
                </c:pt>
                <c:pt idx="5">
                  <c:v>6.1097973397920828E-2</c:v>
                </c:pt>
                <c:pt idx="6">
                  <c:v>6.8037570721569671E-2</c:v>
                </c:pt>
                <c:pt idx="7">
                  <c:v>7.5701825881362317E-2</c:v>
                </c:pt>
                <c:pt idx="8">
                  <c:v>8.4151482540698042E-2</c:v>
                </c:pt>
                <c:pt idx="9">
                  <c:v>9.3448916748425134E-2</c:v>
                </c:pt>
                <c:pt idx="10">
                  <c:v>0.10365731050523493</c:v>
                </c:pt>
                <c:pt idx="11">
                  <c:v>0.11483960616546725</c:v>
                </c:pt>
                <c:pt idx="12">
                  <c:v>0.12705722384740847</c:v>
                </c:pt>
                <c:pt idx="13">
                  <c:v>0.14036853171957137</c:v>
                </c:pt>
                <c:pt idx="14">
                  <c:v>0.15482707024962997</c:v>
                </c:pt>
                <c:pt idx="15">
                  <c:v>0.17047954658067094</c:v>
                </c:pt>
                <c:pt idx="16">
                  <c:v>0.18736363415086355</c:v>
                </c:pt>
                <c:pt idx="17">
                  <c:v>0.20550563503678468</c:v>
                </c:pt>
                <c:pt idx="18">
                  <c:v>0.22491808718997491</c:v>
                </c:pt>
                <c:pt idx="19">
                  <c:v>0.24559742392561748</c:v>
                </c:pt>
                <c:pt idx="20">
                  <c:v>0.26752181612371478</c:v>
                </c:pt>
                <c:pt idx="21">
                  <c:v>0.29064934537781068</c:v>
                </c:pt>
                <c:pt idx="22">
                  <c:v>0.31491666517204536</c:v>
                </c:pt>
                <c:pt idx="23">
                  <c:v>0.34023830359748369</c:v>
                </c:pt>
                <c:pt idx="24">
                  <c:v>0.36650674239929565</c:v>
                </c:pt>
                <c:pt idx="25">
                  <c:v>0.39359337200280975</c:v>
                </c:pt>
                <c:pt idx="26">
                  <c:v>0.4213503714132335</c:v>
                </c:pt>
                <c:pt idx="27">
                  <c:v>0.44961349880045021</c:v>
                </c:pt>
                <c:pt idx="28">
                  <c:v>0.47820570886685843</c:v>
                </c:pt>
                <c:pt idx="29">
                  <c:v>0.50694144431366772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514632"/>
        <c:axId val="483517376"/>
      </c:scatterChart>
      <c:valAx>
        <c:axId val="483514632"/>
        <c:scaling>
          <c:orientation val="minMax"/>
          <c:max val="270"/>
          <c:min val="11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steady state glucose (mg/dl)</a:t>
                </a:r>
              </a:p>
            </c:rich>
          </c:tx>
          <c:layout>
            <c:manualLayout>
              <c:xMode val="edge"/>
              <c:yMode val="edge"/>
              <c:x val="0.39776735030214244"/>
              <c:y val="0.91755847243988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83517376"/>
        <c:crosses val="autoZero"/>
        <c:crossBetween val="midCat"/>
        <c:majorUnit val="10"/>
      </c:valAx>
      <c:valAx>
        <c:axId val="4835173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risk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483514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1</xdr:row>
      <xdr:rowOff>100011</xdr:rowOff>
    </xdr:from>
    <xdr:to>
      <xdr:col>28</xdr:col>
      <xdr:colOff>0</xdr:colOff>
      <xdr:row>22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workbookViewId="0">
      <selection activeCell="D24" sqref="D24"/>
    </sheetView>
  </sheetViews>
  <sheetFormatPr defaultRowHeight="15" x14ac:dyDescent="0.25"/>
  <cols>
    <col min="1" max="1" width="17.85546875" customWidth="1"/>
    <col min="2" max="2" width="10" customWidth="1"/>
    <col min="4" max="4" width="11.140625" customWidth="1"/>
    <col min="5" max="5" width="3" customWidth="1"/>
    <col min="6" max="6" width="9.85546875" customWidth="1"/>
    <col min="7" max="7" width="10.7109375" customWidth="1"/>
    <col min="8" max="8" width="9" customWidth="1"/>
    <col min="9" max="9" width="11.85546875" customWidth="1"/>
    <col min="10" max="10" width="9.140625" style="1"/>
    <col min="13" max="13" width="10.5703125" customWidth="1"/>
    <col min="14" max="14" width="2.140625" customWidth="1"/>
  </cols>
  <sheetData>
    <row r="1" spans="1:18" ht="21" x14ac:dyDescent="0.35">
      <c r="B1" s="7" t="s">
        <v>9</v>
      </c>
    </row>
    <row r="2" spans="1:18" ht="18.75" x14ac:dyDescent="0.3">
      <c r="B2" s="4" t="s">
        <v>8</v>
      </c>
      <c r="J2" s="10" t="s">
        <v>25</v>
      </c>
      <c r="O2" s="8" t="s">
        <v>13</v>
      </c>
    </row>
    <row r="3" spans="1:18" ht="15.75" x14ac:dyDescent="0.25">
      <c r="A3" s="12"/>
      <c r="B3" s="12"/>
      <c r="C3" s="12"/>
      <c r="D3" s="13" t="s">
        <v>8</v>
      </c>
      <c r="E3" s="13"/>
      <c r="F3" s="13"/>
      <c r="G3" s="13"/>
      <c r="H3" s="13"/>
      <c r="I3" s="12"/>
      <c r="J3" s="13"/>
      <c r="K3" s="12"/>
      <c r="L3" s="12"/>
      <c r="M3" s="12"/>
      <c r="O3" s="3" t="s">
        <v>10</v>
      </c>
      <c r="P3" s="3" t="s">
        <v>3</v>
      </c>
      <c r="Q3" s="3" t="s">
        <v>5</v>
      </c>
    </row>
    <row r="4" spans="1:18" ht="15.75" x14ac:dyDescent="0.25">
      <c r="A4" s="14" t="s">
        <v>20</v>
      </c>
      <c r="B4" s="14" t="s">
        <v>22</v>
      </c>
      <c r="C4" s="14" t="s">
        <v>23</v>
      </c>
      <c r="D4" s="14" t="s">
        <v>11</v>
      </c>
      <c r="E4" s="14"/>
      <c r="F4" s="14" t="s">
        <v>17</v>
      </c>
      <c r="G4" s="14" t="s">
        <v>6</v>
      </c>
      <c r="H4" s="14" t="s">
        <v>7</v>
      </c>
      <c r="I4" s="12"/>
      <c r="J4" s="15" t="s">
        <v>2</v>
      </c>
      <c r="K4" s="12"/>
      <c r="L4" s="12"/>
      <c r="M4" s="12"/>
      <c r="O4" s="1">
        <v>120</v>
      </c>
      <c r="P4" s="5">
        <f>B$5+B$6*J$6+B$7*J$7+B$8*O4</f>
        <v>-3.3072324387303933</v>
      </c>
      <c r="Q4" s="2">
        <f>EXP(P4)/( 1+ EXP(P4))</f>
        <v>3.5323905790618497E-2</v>
      </c>
    </row>
    <row r="5" spans="1:18" ht="15.75" x14ac:dyDescent="0.25">
      <c r="A5" s="13" t="s">
        <v>0</v>
      </c>
      <c r="B5" s="16">
        <v>-14.702889728203921</v>
      </c>
      <c r="C5" s="16">
        <v>3.231108320269843</v>
      </c>
      <c r="D5" s="17">
        <v>5.353974310738601E-6</v>
      </c>
      <c r="E5" s="17"/>
      <c r="F5" s="18" t="s">
        <v>18</v>
      </c>
      <c r="G5" s="18" t="s">
        <v>18</v>
      </c>
      <c r="H5" s="18" t="s">
        <v>18</v>
      </c>
      <c r="I5" s="12"/>
      <c r="J5" s="13">
        <v>1</v>
      </c>
      <c r="K5" s="12"/>
      <c r="L5" s="12"/>
      <c r="M5" s="12"/>
      <c r="O5" s="1">
        <f>O4+5</f>
        <v>125</v>
      </c>
      <c r="P5" s="5">
        <f>B$5+B$6*J$6+B$7*J$7+B$8*O5</f>
        <v>-3.1922324387303931</v>
      </c>
      <c r="Q5" s="2">
        <f t="shared" ref="Q5:Q19" si="0">EXP(P5)/( 1+ EXP(P5))</f>
        <v>3.9459078476648611E-2</v>
      </c>
    </row>
    <row r="6" spans="1:18" ht="15.75" x14ac:dyDescent="0.25">
      <c r="A6" s="13" t="s">
        <v>1</v>
      </c>
      <c r="B6" s="16">
        <v>0.32780817111212401</v>
      </c>
      <c r="C6" s="16">
        <v>0.6147348200172027</v>
      </c>
      <c r="D6" s="17">
        <v>0.59385960150123185</v>
      </c>
      <c r="E6" s="17"/>
      <c r="F6" s="19">
        <f>EXP(B6)</f>
        <v>1.3879227030825758</v>
      </c>
      <c r="G6" s="16">
        <f>EXP(B6-1.96*C6)</f>
        <v>0.41599914412218114</v>
      </c>
      <c r="H6" s="19">
        <f>EXP(B6+1.96*C6)</f>
        <v>4.6306091177107591</v>
      </c>
      <c r="I6" s="12"/>
      <c r="J6" s="20">
        <v>0.1</v>
      </c>
      <c r="K6" s="12" t="s">
        <v>14</v>
      </c>
      <c r="L6" s="12"/>
      <c r="M6" s="12"/>
      <c r="O6" s="1">
        <f t="shared" ref="O6:O33" si="1">O5+5</f>
        <v>130</v>
      </c>
      <c r="P6" s="5">
        <f>B$5+B$6*J$6+B$7*J$7+B$8*O6</f>
        <v>-3.0772324387303933</v>
      </c>
      <c r="Q6" s="2">
        <f t="shared" si="0"/>
        <v>4.4056225031437059E-2</v>
      </c>
      <c r="R6" s="1" t="s">
        <v>8</v>
      </c>
    </row>
    <row r="7" spans="1:18" ht="15.75" x14ac:dyDescent="0.25">
      <c r="A7" s="13" t="s">
        <v>21</v>
      </c>
      <c r="B7" s="16">
        <v>0.10753595590452893</v>
      </c>
      <c r="C7" s="16">
        <v>3.0468227064064962E-2</v>
      </c>
      <c r="D7" s="17">
        <v>4.1643100163162044E-4</v>
      </c>
      <c r="E7" s="17"/>
      <c r="F7" s="19">
        <f t="shared" ref="F7:F8" si="2">EXP(B7)</f>
        <v>1.1135308980374032</v>
      </c>
      <c r="G7" s="16">
        <f t="shared" ref="G7:G8" si="3">EXP(B7-1.96*C7)</f>
        <v>1.0489799658069094</v>
      </c>
      <c r="H7" s="19">
        <f t="shared" ref="H7:H8" si="4">EXP(B7+1.96*C7)</f>
        <v>1.1820540918817024</v>
      </c>
      <c r="I7" s="12"/>
      <c r="J7" s="20">
        <v>80</v>
      </c>
      <c r="K7" s="12" t="s">
        <v>16</v>
      </c>
      <c r="L7" s="12"/>
      <c r="M7" s="12"/>
      <c r="O7" s="1">
        <f t="shared" si="1"/>
        <v>135</v>
      </c>
      <c r="P7" s="5">
        <f>B$5+B$6*J$6+B$7*J$7+B$8*O7</f>
        <v>-2.9622324387303931</v>
      </c>
      <c r="Q7" s="2">
        <f t="shared" si="0"/>
        <v>4.9161546338397047E-2</v>
      </c>
      <c r="R7" s="1"/>
    </row>
    <row r="8" spans="1:18" ht="15.75" x14ac:dyDescent="0.25">
      <c r="A8" s="13" t="s">
        <v>19</v>
      </c>
      <c r="B8" s="16">
        <v>2.3E-2</v>
      </c>
      <c r="C8" s="16">
        <v>5.2463668430558332E-3</v>
      </c>
      <c r="D8" s="17">
        <v>1.8648789324348682E-5</v>
      </c>
      <c r="E8" s="17"/>
      <c r="F8" s="19">
        <f t="shared" si="2"/>
        <v>1.0232665395472176</v>
      </c>
      <c r="G8" s="16">
        <f t="shared" si="3"/>
        <v>1.0127983274430388</v>
      </c>
      <c r="H8" s="19">
        <f t="shared" si="4"/>
        <v>1.0338429503536339</v>
      </c>
      <c r="I8" s="12"/>
      <c r="J8" s="20">
        <v>150</v>
      </c>
      <c r="K8" s="12" t="s">
        <v>15</v>
      </c>
      <c r="L8" s="12"/>
      <c r="M8" s="12"/>
      <c r="O8" s="1">
        <f t="shared" si="1"/>
        <v>140</v>
      </c>
      <c r="P8" s="5">
        <f>B$5+B$6*J$6+B$7*J$7+B$8*O8</f>
        <v>-2.8472324387303933</v>
      </c>
      <c r="Q8" s="2">
        <f t="shared" si="0"/>
        <v>5.4824552413209715E-2</v>
      </c>
      <c r="R8" s="1"/>
    </row>
    <row r="9" spans="1:18" ht="15.75" x14ac:dyDescent="0.25">
      <c r="A9" s="12"/>
      <c r="B9" s="13"/>
      <c r="C9" s="13"/>
      <c r="D9" s="13"/>
      <c r="E9" s="13"/>
      <c r="F9" s="13"/>
      <c r="G9" s="13"/>
      <c r="H9" s="13"/>
      <c r="I9" s="12"/>
      <c r="J9" s="20"/>
      <c r="K9" s="12"/>
      <c r="L9" s="12"/>
      <c r="M9" s="12"/>
      <c r="O9" s="1">
        <f t="shared" si="1"/>
        <v>145</v>
      </c>
      <c r="P9" s="5">
        <f>B$5+B$6*J$6+B$7*J$7+B$8*O9</f>
        <v>-2.7322324387303931</v>
      </c>
      <c r="Q9" s="2">
        <f t="shared" si="0"/>
        <v>6.1097973397920828E-2</v>
      </c>
      <c r="R9" s="1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21" t="s">
        <v>12</v>
      </c>
      <c r="K10" s="13" t="s">
        <v>6</v>
      </c>
      <c r="L10" s="13" t="s">
        <v>7</v>
      </c>
      <c r="M10" s="13"/>
      <c r="N10" s="1"/>
      <c r="O10" s="1">
        <f t="shared" si="1"/>
        <v>150</v>
      </c>
      <c r="P10" s="5">
        <f>B$5+B$6*J$6+B$7*J$7+B$8*O10</f>
        <v>-2.6172324387303934</v>
      </c>
      <c r="Q10" s="2">
        <f t="shared" si="0"/>
        <v>6.8037570721569671E-2</v>
      </c>
      <c r="R10" s="1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3" t="s">
        <v>24</v>
      </c>
      <c r="J11" s="19">
        <f>B5*J5+B6*J6+B7*J7+B8*J8</f>
        <v>-2.6172324387303934</v>
      </c>
      <c r="K11" s="13"/>
      <c r="L11" s="13"/>
      <c r="M11" s="13"/>
      <c r="N11" s="1"/>
      <c r="O11" s="1">
        <f t="shared" si="1"/>
        <v>155</v>
      </c>
      <c r="P11" s="5">
        <f>B$5+B$6*J$6+B$7*J$7+B$8*O11</f>
        <v>-2.5022324387303931</v>
      </c>
      <c r="Q11" s="2">
        <f t="shared" si="0"/>
        <v>7.5701825881362317E-2</v>
      </c>
      <c r="R11" s="1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3" t="s">
        <v>4</v>
      </c>
      <c r="J12" s="17">
        <f>EXP(J11)</f>
        <v>7.300462828125763E-2</v>
      </c>
      <c r="K12" s="13"/>
      <c r="L12" s="13"/>
      <c r="M12" s="13"/>
      <c r="N12" s="1"/>
      <c r="O12" s="1">
        <f t="shared" si="1"/>
        <v>160</v>
      </c>
      <c r="P12" s="5">
        <f>B$5+B$6*J$6+B$7*J$7+B$8*O12</f>
        <v>-2.3872324387303934</v>
      </c>
      <c r="Q12" s="2">
        <f t="shared" si="0"/>
        <v>8.4151482540698042E-2</v>
      </c>
      <c r="R12" s="1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21" t="s">
        <v>5</v>
      </c>
      <c r="J13" s="22">
        <f>J12/(1+J12)</f>
        <v>6.8037570721569671E-2</v>
      </c>
      <c r="K13" s="13"/>
      <c r="L13" s="13"/>
      <c r="M13" s="13"/>
      <c r="N13" s="1"/>
      <c r="O13" s="1">
        <f t="shared" si="1"/>
        <v>165</v>
      </c>
      <c r="P13" s="5">
        <f>B$5+B$6*J$6+B$7*J$7+B$8*O13</f>
        <v>-2.2722324387303932</v>
      </c>
      <c r="Q13" s="2">
        <f t="shared" si="0"/>
        <v>9.3448916748425134E-2</v>
      </c>
      <c r="R13" s="1"/>
    </row>
    <row r="14" spans="1:18" x14ac:dyDescent="0.25">
      <c r="J14" s="6"/>
      <c r="K14" s="1"/>
      <c r="L14" s="1"/>
      <c r="M14" s="1"/>
      <c r="N14" s="1"/>
      <c r="O14" s="1">
        <f t="shared" si="1"/>
        <v>170</v>
      </c>
      <c r="P14" s="5">
        <f>B$5+B$6*J$6+B$7*J$7+B$8*O14</f>
        <v>-2.1572324387303929</v>
      </c>
      <c r="Q14" s="2">
        <f t="shared" si="0"/>
        <v>0.10365731050523493</v>
      </c>
      <c r="R14" s="1"/>
    </row>
    <row r="15" spans="1:18" ht="18.75" x14ac:dyDescent="0.3">
      <c r="A15" s="11" t="s">
        <v>26</v>
      </c>
      <c r="K15" s="1"/>
      <c r="L15" s="1"/>
      <c r="M15" s="1"/>
      <c r="N15" s="1"/>
      <c r="O15" s="1">
        <f t="shared" si="1"/>
        <v>175</v>
      </c>
      <c r="P15" s="5">
        <f>B$5+B$6*J$6+B$7*J$7+B$8*O15</f>
        <v>-2.0422324387303927</v>
      </c>
      <c r="Q15" s="2">
        <f t="shared" si="0"/>
        <v>0.11483960616546725</v>
      </c>
      <c r="R15" s="1"/>
    </row>
    <row r="16" spans="1:18" ht="18.75" x14ac:dyDescent="0.3">
      <c r="A16" s="11" t="s">
        <v>27</v>
      </c>
      <c r="K16" s="1"/>
      <c r="L16" s="1"/>
      <c r="M16" s="1"/>
      <c r="N16" s="1"/>
      <c r="O16" s="1">
        <f t="shared" si="1"/>
        <v>180</v>
      </c>
      <c r="P16" s="5">
        <f>B$5+B$6*J$6+B$7*J$7+B$8*O16</f>
        <v>-1.9272324387303934</v>
      </c>
      <c r="Q16" s="2">
        <f t="shared" si="0"/>
        <v>0.12705722384740847</v>
      </c>
      <c r="R16" s="1"/>
    </row>
    <row r="17" spans="1:18" ht="18.75" x14ac:dyDescent="0.3">
      <c r="A17" s="11" t="s">
        <v>28</v>
      </c>
      <c r="O17" s="1">
        <f t="shared" si="1"/>
        <v>185</v>
      </c>
      <c r="P17" s="5">
        <f>B$5+B$6*J$6+B$7*J$7+B$8*O17</f>
        <v>-1.8122324387303932</v>
      </c>
      <c r="Q17" s="2">
        <f t="shared" si="0"/>
        <v>0.14036853171957137</v>
      </c>
      <c r="R17" s="1"/>
    </row>
    <row r="18" spans="1:18" x14ac:dyDescent="0.25">
      <c r="O18" s="1">
        <f t="shared" si="1"/>
        <v>190</v>
      </c>
      <c r="P18" s="5">
        <f>B$5+B$6*J$6+B$7*J$7+B$8*O18</f>
        <v>-1.697232438730393</v>
      </c>
      <c r="Q18" s="2">
        <f t="shared" si="0"/>
        <v>0.15482707024962997</v>
      </c>
      <c r="R18" s="1"/>
    </row>
    <row r="19" spans="1:18" x14ac:dyDescent="0.25">
      <c r="O19" s="1">
        <f t="shared" si="1"/>
        <v>195</v>
      </c>
      <c r="P19" s="5">
        <f>B$5+B$6*J$6+B$7*J$7+B$8*O19</f>
        <v>-1.5822324387303928</v>
      </c>
      <c r="Q19" s="2">
        <f t="shared" si="0"/>
        <v>0.17047954658067094</v>
      </c>
      <c r="R19" s="1"/>
    </row>
    <row r="20" spans="1:18" x14ac:dyDescent="0.25">
      <c r="O20" s="1">
        <f t="shared" si="1"/>
        <v>200</v>
      </c>
      <c r="P20" s="5">
        <f>B$5+B$6*J$6+B$7*J$7+B$8*O20</f>
        <v>-1.4672324387303934</v>
      </c>
      <c r="Q20" s="2">
        <f t="shared" ref="Q20:Q33" si="5">EXP(P20)/( 1+ EXP(P20))</f>
        <v>0.18736363415086355</v>
      </c>
      <c r="R20" s="1"/>
    </row>
    <row r="21" spans="1:18" x14ac:dyDescent="0.25">
      <c r="O21" s="1">
        <f t="shared" si="1"/>
        <v>205</v>
      </c>
      <c r="P21" s="5">
        <f>B$5+B$6*J$6+B$7*J$7+B$8*O21</f>
        <v>-1.3522324387303932</v>
      </c>
      <c r="Q21" s="2">
        <f t="shared" si="5"/>
        <v>0.20550563503678468</v>
      </c>
      <c r="R21" s="1"/>
    </row>
    <row r="22" spans="1:18" x14ac:dyDescent="0.25">
      <c r="O22" s="1">
        <f t="shared" si="1"/>
        <v>210</v>
      </c>
      <c r="P22" s="5">
        <f>B$5+B$6*J$6+B$7*J$7+B$8*O22</f>
        <v>-1.237232438730393</v>
      </c>
      <c r="Q22" s="2">
        <f t="shared" si="5"/>
        <v>0.22491808718997491</v>
      </c>
      <c r="R22" s="1"/>
    </row>
    <row r="23" spans="1:18" x14ac:dyDescent="0.25">
      <c r="O23" s="1">
        <f t="shared" si="1"/>
        <v>215</v>
      </c>
      <c r="P23" s="5">
        <f>B$5+B$6*J$6+B$7*J$7+B$8*O23</f>
        <v>-1.1222324387303928</v>
      </c>
      <c r="Q23" s="2">
        <f t="shared" si="5"/>
        <v>0.24559742392561748</v>
      </c>
      <c r="R23" s="1"/>
    </row>
    <row r="24" spans="1:18" x14ac:dyDescent="0.25">
      <c r="O24" s="1">
        <f t="shared" si="1"/>
        <v>220</v>
      </c>
      <c r="P24" s="5">
        <f>B$5+B$6*J$6+B$7*J$7+B$8*O24</f>
        <v>-1.0072324387303935</v>
      </c>
      <c r="Q24" s="2">
        <f t="shared" si="5"/>
        <v>0.26752181612371478</v>
      </c>
      <c r="R24" s="1"/>
    </row>
    <row r="25" spans="1:18" x14ac:dyDescent="0.25">
      <c r="O25" s="1">
        <f t="shared" si="1"/>
        <v>225</v>
      </c>
      <c r="P25" s="5">
        <f>B$5+B$6*J$6+B$7*J$7+B$8*O25</f>
        <v>-0.89223243873039326</v>
      </c>
      <c r="Q25" s="2">
        <f t="shared" si="5"/>
        <v>0.29064934537781068</v>
      </c>
    </row>
    <row r="26" spans="1:18" x14ac:dyDescent="0.25">
      <c r="O26" s="1">
        <f t="shared" si="1"/>
        <v>230</v>
      </c>
      <c r="P26" s="5">
        <f>B$5+B$6*J$6+B$7*J$7+B$8*O26</f>
        <v>-0.77723243873039305</v>
      </c>
      <c r="Q26" s="2">
        <f t="shared" si="5"/>
        <v>0.31491666517204536</v>
      </c>
    </row>
    <row r="27" spans="1:18" x14ac:dyDescent="0.25">
      <c r="O27" s="1">
        <f t="shared" si="1"/>
        <v>235</v>
      </c>
      <c r="P27" s="5">
        <f>B$5+B$6*J$6+B$7*J$7+B$8*O27</f>
        <v>-0.66223243873039284</v>
      </c>
      <c r="Q27" s="2">
        <f t="shared" si="5"/>
        <v>0.34023830359748369</v>
      </c>
    </row>
    <row r="28" spans="1:18" x14ac:dyDescent="0.25">
      <c r="O28" s="1">
        <f t="shared" si="1"/>
        <v>240</v>
      </c>
      <c r="P28" s="5">
        <f>B$5+B$6*J$6+B$7*J$7+B$8*O28</f>
        <v>-0.54723243873039351</v>
      </c>
      <c r="Q28" s="2">
        <f t="shared" si="5"/>
        <v>0.36650674239929565</v>
      </c>
    </row>
    <row r="29" spans="1:18" x14ac:dyDescent="0.25">
      <c r="O29" s="1">
        <f t="shared" si="1"/>
        <v>245</v>
      </c>
      <c r="P29" s="5">
        <f>B$5+B$6*J$6+B$7*J$7+B$8*O29</f>
        <v>-0.4322324387303933</v>
      </c>
      <c r="Q29" s="2">
        <f t="shared" si="5"/>
        <v>0.39359337200280975</v>
      </c>
    </row>
    <row r="30" spans="1:18" x14ac:dyDescent="0.25">
      <c r="O30" s="1">
        <f t="shared" si="1"/>
        <v>250</v>
      </c>
      <c r="P30" s="5">
        <f>B$5+B$6*J$6+B$7*J$7+B$8*O30</f>
        <v>-0.31723243873039308</v>
      </c>
      <c r="Q30" s="2">
        <f t="shared" si="5"/>
        <v>0.4213503714132335</v>
      </c>
    </row>
    <row r="31" spans="1:18" x14ac:dyDescent="0.25">
      <c r="O31" s="1">
        <f t="shared" si="1"/>
        <v>255</v>
      </c>
      <c r="P31" s="5">
        <f>B$5+B$6*J$6+B$7*J$7+B$8*O31</f>
        <v>-0.20223243873039287</v>
      </c>
      <c r="Q31" s="2">
        <f t="shared" si="5"/>
        <v>0.44961349880045021</v>
      </c>
    </row>
    <row r="32" spans="1:18" x14ac:dyDescent="0.25">
      <c r="O32" s="1">
        <f t="shared" si="1"/>
        <v>260</v>
      </c>
      <c r="P32" s="5">
        <f>B$5+B$6*J$6+B$7*J$7+B$8*O32</f>
        <v>-8.7232438730393547E-2</v>
      </c>
      <c r="Q32" s="2">
        <f t="shared" si="5"/>
        <v>0.47820570886685843</v>
      </c>
    </row>
    <row r="33" spans="15:17" x14ac:dyDescent="0.25">
      <c r="O33" s="1">
        <f t="shared" si="1"/>
        <v>265</v>
      </c>
      <c r="P33" s="5">
        <f>B$5+B$6*J$6+B$7*J$7+B$8*O33</f>
        <v>2.7767561269606666E-2</v>
      </c>
      <c r="Q33" s="2">
        <f t="shared" si="5"/>
        <v>0.50694144431366772</v>
      </c>
    </row>
    <row r="34" spans="15:17" x14ac:dyDescent="0.25">
      <c r="P34" s="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D_comp_risk_calc</vt:lpstr>
      <vt:lpstr>D_comp_risk_calc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Cedars Guests</dc:creator>
  <cp:lastModifiedBy>gornbein</cp:lastModifiedBy>
  <dcterms:created xsi:type="dcterms:W3CDTF">2015-11-13T02:12:17Z</dcterms:created>
  <dcterms:modified xsi:type="dcterms:W3CDTF">2020-12-01T23:47:41Z</dcterms:modified>
</cp:coreProperties>
</file>